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\Documents\herramienta 3\"/>
    </mc:Choice>
  </mc:AlternateContent>
  <xr:revisionPtr revIDLastSave="0" documentId="8_{8B81496E-E23B-48A6-A00E-DBC4118836C7}" xr6:coauthVersionLast="47" xr6:coauthVersionMax="47" xr10:uidLastSave="{00000000-0000-0000-0000-000000000000}"/>
  <bookViews>
    <workbookView xWindow="-108" yWindow="-108" windowWidth="23256" windowHeight="13176" xr2:uid="{24FB61FC-4670-4400-8F1E-669CD4997FEE}"/>
  </bookViews>
  <sheets>
    <sheet name="Factura" sheetId="1" r:id="rId1"/>
    <sheet name="CLIENTES" sheetId="2" r:id="rId2"/>
    <sheet name="Productos" sheetId="3" r:id="rId3"/>
    <sheet name="Forma de pago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9" i="1" l="1"/>
  <c r="B38" i="1"/>
  <c r="E41" i="1"/>
  <c r="E39" i="1"/>
  <c r="E38" i="1"/>
  <c r="E37" i="1"/>
  <c r="E36" i="1"/>
  <c r="D19" i="1"/>
  <c r="D20" i="1"/>
  <c r="D21" i="1"/>
  <c r="D22" i="1"/>
  <c r="D23" i="1"/>
  <c r="D24" i="1"/>
  <c r="D25" i="1"/>
  <c r="D26" i="1"/>
  <c r="D27" i="1"/>
  <c r="E18" i="1"/>
  <c r="A22" i="1"/>
  <c r="A23" i="1"/>
  <c r="A24" i="1"/>
  <c r="A25" i="1"/>
  <c r="A26" i="1"/>
  <c r="A27" i="1"/>
  <c r="A19" i="1"/>
  <c r="A20" i="1"/>
  <c r="A21" i="1"/>
  <c r="D18" i="1"/>
  <c r="A18" i="1"/>
  <c r="C14" i="1"/>
  <c r="C13" i="1"/>
  <c r="C12" i="1"/>
  <c r="C11" i="1"/>
  <c r="E20" i="1" l="1"/>
  <c r="E21" i="1"/>
  <c r="E22" i="1"/>
  <c r="E27" i="1"/>
  <c r="E23" i="1"/>
  <c r="E24" i="1"/>
  <c r="E25" i="1"/>
  <c r="E26" i="1"/>
  <c r="E19" i="1"/>
</calcChain>
</file>

<file path=xl/sharedStrings.xml><?xml version="1.0" encoding="utf-8"?>
<sst xmlns="http://schemas.openxmlformats.org/spreadsheetml/2006/main" count="119" uniqueCount="110">
  <si>
    <t xml:space="preserve">Mi Razon social </t>
  </si>
  <si>
    <t>NIF:B48552698</t>
  </si>
  <si>
    <t xml:space="preserve">Torreon </t>
  </si>
  <si>
    <t xml:space="preserve">Direccion de mi negocio </t>
  </si>
  <si>
    <t xml:space="preserve">Telefono </t>
  </si>
  <si>
    <t>hola@email.com</t>
  </si>
  <si>
    <t>Fecha</t>
  </si>
  <si>
    <t>Factura N°</t>
  </si>
  <si>
    <t>DATOS CLIENTE</t>
  </si>
  <si>
    <t xml:space="preserve">NOOMBRE DEL CLIENTE </t>
  </si>
  <si>
    <t>NIF</t>
  </si>
  <si>
    <t xml:space="preserve">DIRECCION </t>
  </si>
  <si>
    <t>CP CIUDAD</t>
  </si>
  <si>
    <t xml:space="preserve">PROVINCIA </t>
  </si>
  <si>
    <t>SOLUCIONES INNOVADORAS</t>
  </si>
  <si>
    <t>ENERGIAS RENOVABLES</t>
  </si>
  <si>
    <t xml:space="preserve">CONSTRUCCIONES MARTINEZ </t>
  </si>
  <si>
    <t>TECHDESIGNS S.L</t>
  </si>
  <si>
    <t xml:space="preserve">PRODUCTOS DE JARDINERIA </t>
  </si>
  <si>
    <t>B12345678</t>
  </si>
  <si>
    <t>A76654321</t>
  </si>
  <si>
    <t>B19233746</t>
  </si>
  <si>
    <t>A23456789</t>
  </si>
  <si>
    <t>B98765432</t>
  </si>
  <si>
    <t xml:space="preserve">Calle inventiva 12 </t>
  </si>
  <si>
    <t xml:space="preserve">Avenida del progreso </t>
  </si>
  <si>
    <t>Plaza de solidaridad 56</t>
  </si>
  <si>
    <t>Ronda de Nueva Vision 78</t>
  </si>
  <si>
    <t>Camino de jardin 90</t>
  </si>
  <si>
    <t xml:space="preserve">24131 Torreon </t>
  </si>
  <si>
    <t xml:space="preserve">8020 Torreon </t>
  </si>
  <si>
    <t xml:space="preserve">29018 Torreon </t>
  </si>
  <si>
    <t xml:space="preserve">41012 Torreon </t>
  </si>
  <si>
    <t>28016 Torreon</t>
  </si>
  <si>
    <t>Factura</t>
  </si>
  <si>
    <t>REF.</t>
  </si>
  <si>
    <t xml:space="preserve">DESCRIPCION </t>
  </si>
  <si>
    <t>PRECIO</t>
  </si>
  <si>
    <t xml:space="preserve">IMPORTE </t>
  </si>
  <si>
    <t>UD.</t>
  </si>
  <si>
    <t xml:space="preserve">Producto </t>
  </si>
  <si>
    <t>Referencia</t>
  </si>
  <si>
    <t>Precio</t>
  </si>
  <si>
    <t xml:space="preserve">Sofa de tres plazas estilo moderno </t>
  </si>
  <si>
    <t>MUEB001</t>
  </si>
  <si>
    <t xml:space="preserve">Mesa de centro de vidrio </t>
  </si>
  <si>
    <t>MUEB002</t>
  </si>
  <si>
    <t>MUEB003</t>
  </si>
  <si>
    <t>MUEB004</t>
  </si>
  <si>
    <t>MUEB005</t>
  </si>
  <si>
    <t>MUEB006</t>
  </si>
  <si>
    <t>MUEB007</t>
  </si>
  <si>
    <t>MUEB008</t>
  </si>
  <si>
    <t>MUEB009</t>
  </si>
  <si>
    <t>MUEB010</t>
  </si>
  <si>
    <t>MUEB011</t>
  </si>
  <si>
    <t>MUEB012</t>
  </si>
  <si>
    <t>MUEB013</t>
  </si>
  <si>
    <t>MUEB014</t>
  </si>
  <si>
    <t>MUEB015</t>
  </si>
  <si>
    <t>MUEB016</t>
  </si>
  <si>
    <t>MUEB017</t>
  </si>
  <si>
    <t>MUEB018</t>
  </si>
  <si>
    <t>MUEB019</t>
  </si>
  <si>
    <t>MUEB020</t>
  </si>
  <si>
    <t>MUEB021</t>
  </si>
  <si>
    <t>MUEB022</t>
  </si>
  <si>
    <t>MUEB023</t>
  </si>
  <si>
    <t>MUEB024</t>
  </si>
  <si>
    <t>MUEB025</t>
  </si>
  <si>
    <t>Sillla de comedor de madera</t>
  </si>
  <si>
    <t>Estanteria de pared minimalista</t>
  </si>
  <si>
    <t xml:space="preserve">Lampara de piel LED </t>
  </si>
  <si>
    <t>Alfombra de lana 200x300</t>
  </si>
  <si>
    <t xml:space="preserve">Espejo de cuerpo entero con marco </t>
  </si>
  <si>
    <t>Comoda de madera son seis cajones</t>
  </si>
  <si>
    <t xml:space="preserve">Mesa de comedor extensible </t>
  </si>
  <si>
    <t xml:space="preserve">Sillon reclinable de cuero </t>
  </si>
  <si>
    <t xml:space="preserve">Cama de matrimonio con cabecero </t>
  </si>
  <si>
    <t xml:space="preserve">Armario ropero de dos puertas </t>
  </si>
  <si>
    <t xml:space="preserve">Conjunto de terraza de ratan </t>
  </si>
  <si>
    <t>Jarro decoratico (set de 3)</t>
  </si>
  <si>
    <t xml:space="preserve">Marco de fotos de madera 30x4 cm </t>
  </si>
  <si>
    <t xml:space="preserve">Lampara de mesa tactil </t>
  </si>
  <si>
    <t xml:space="preserve">Perchero de pie metalico </t>
  </si>
  <si>
    <t xml:space="preserve">Cesta de almacenamiento  </t>
  </si>
  <si>
    <t xml:space="preserve">Reloj de pared minimalista </t>
  </si>
  <si>
    <t xml:space="preserve">Macetero  grande para interior </t>
  </si>
  <si>
    <t xml:space="preserve">Toallero de baño de acero </t>
  </si>
  <si>
    <t xml:space="preserve">Macetero grande para interiro </t>
  </si>
  <si>
    <t xml:space="preserve">Mesa portatil </t>
  </si>
  <si>
    <t xml:space="preserve">Alfombra de baño antideslizante </t>
  </si>
  <si>
    <t>Espejo de maquillaje con luz LD</t>
  </si>
  <si>
    <t>SUBTOTAL</t>
  </si>
  <si>
    <t xml:space="preserve">DESCUENTO </t>
  </si>
  <si>
    <t>BASE INPONIBLE</t>
  </si>
  <si>
    <t>IVA</t>
  </si>
  <si>
    <t>TOTAL</t>
  </si>
  <si>
    <t xml:space="preserve">Tipo </t>
  </si>
  <si>
    <t xml:space="preserve">Banco </t>
  </si>
  <si>
    <t xml:space="preserve">Efectivo </t>
  </si>
  <si>
    <t>Tarjeta</t>
  </si>
  <si>
    <t xml:space="preserve">Cuenta </t>
  </si>
  <si>
    <t xml:space="preserve">Banco santander </t>
  </si>
  <si>
    <t>IBAN:ESO 1234 1234 1234</t>
  </si>
  <si>
    <t>Columna1</t>
  </si>
  <si>
    <t>Columna2</t>
  </si>
  <si>
    <t>Columna3</t>
  </si>
  <si>
    <t xml:space="preserve">Forma de pago: </t>
  </si>
  <si>
    <t xml:space="preserve">Trasferencia bancaria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</si>
</sst>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36"/>
      <color theme="3" tint="0.249977111117893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3"/>
    <xf numFmtId="0" fontId="4" fillId="2" borderId="0" xfId="0" applyFont="1" applyFill="1"/>
    <xf numFmtId="164" fontId="6" fillId="2" borderId="0" xfId="0" applyNumberFormat="1" applyFont="1" applyFill="1"/>
    <xf numFmtId="0" fontId="6" fillId="2" borderId="0" xfId="0" applyFont="1" applyFill="1"/>
    <xf numFmtId="164" fontId="8" fillId="3" borderId="0" xfId="0" applyNumberFormat="1" applyFont="1" applyFill="1"/>
    <xf numFmtId="14" fontId="8" fillId="3" borderId="0" xfId="0" applyNumberFormat="1" applyFont="1" applyFill="1"/>
    <xf numFmtId="0" fontId="3" fillId="0" borderId="0" xfId="0" applyFont="1"/>
    <xf numFmtId="0" fontId="11" fillId="0" borderId="0" xfId="0" applyFont="1"/>
    <xf numFmtId="0" fontId="8" fillId="0" borderId="0" xfId="0" applyFont="1"/>
    <xf numFmtId="0" fontId="0" fillId="3" borderId="0" xfId="0" applyFill="1" applyAlignment="1">
      <alignment horizontal="center"/>
    </xf>
    <xf numFmtId="0" fontId="0" fillId="3" borderId="0" xfId="0" applyFill="1"/>
    <xf numFmtId="0" fontId="12" fillId="0" borderId="0" xfId="0" applyFont="1"/>
    <xf numFmtId="0" fontId="2" fillId="2" borderId="0" xfId="0" applyFont="1" applyFill="1"/>
    <xf numFmtId="0" fontId="13" fillId="2" borderId="0" xfId="0" applyFont="1" applyFill="1"/>
    <xf numFmtId="44" fontId="0" fillId="0" borderId="0" xfId="1" applyFont="1"/>
    <xf numFmtId="44" fontId="0" fillId="0" borderId="0" xfId="0" applyNumberFormat="1"/>
    <xf numFmtId="0" fontId="7" fillId="4" borderId="0" xfId="0" applyFont="1" applyFill="1"/>
    <xf numFmtId="9" fontId="7" fillId="4" borderId="0" xfId="2" applyFont="1" applyFill="1"/>
    <xf numFmtId="44" fontId="7" fillId="3" borderId="0" xfId="0" applyNumberFormat="1" applyFont="1" applyFill="1"/>
    <xf numFmtId="0" fontId="7" fillId="3" borderId="0" xfId="0" applyFont="1" applyFill="1"/>
    <xf numFmtId="44" fontId="10" fillId="3" borderId="0" xfId="0" applyNumberFormat="1" applyFont="1" applyFill="1"/>
    <xf numFmtId="0" fontId="10" fillId="3" borderId="0" xfId="0" applyNumberFormat="1" applyFont="1" applyFill="1"/>
    <xf numFmtId="44" fontId="13" fillId="2" borderId="0" xfId="0" applyNumberFormat="1" applyFont="1" applyFill="1"/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11">
    <dxf>
      <numFmt numFmtId="3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3" tint="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theme="3" tint="0.249977111117893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16748</xdr:colOff>
      <xdr:row>3</xdr:row>
      <xdr:rowOff>0</xdr:rowOff>
    </xdr:from>
    <xdr:to>
      <xdr:col>0</xdr:col>
      <xdr:colOff>791831</xdr:colOff>
      <xdr:row>4</xdr:row>
      <xdr:rowOff>73478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4834CA-C5F1-00A9-2F5B-04D1A180F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8" y="552659"/>
          <a:ext cx="780869" cy="6763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B7A279-6A30-4A5F-B125-7752755E2485}" name="Tabla3" displayName="Tabla3" ref="A17:E27" totalsRowShown="0" headerRowDxfId="1">
  <autoFilter ref="A17:E27" xr:uid="{ACB7A279-6A30-4A5F-B125-7752755E2485}"/>
  <tableColumns count="5">
    <tableColumn id="1" xr3:uid="{E68B3E43-C1D2-4812-8D32-E18EA095C853}" name="REF.">
      <calculatedColumnFormula>IFERROR(VLOOKUP(B18,Tabla2[#All],2,FALSE),"")</calculatedColumnFormula>
    </tableColumn>
    <tableColumn id="2" xr3:uid="{8FD1F940-8103-45C7-9E26-4F9884F1BC2D}" name="DESCRIPCION "/>
    <tableColumn id="3" xr3:uid="{2B06AAE2-D262-48EF-B344-414072C89138}" name="UD."/>
    <tableColumn id="4" xr3:uid="{3FB85281-0A03-4FE3-9B73-15C477EFE6F8}" name="PRECIO" dataDxfId="2" dataCellStyle="Moneda">
      <calculatedColumnFormula>IFERROR(VLOOKUP(B18,Tabla2[#All],3,FALSE),"")</calculatedColumnFormula>
    </tableColumn>
    <tableColumn id="5" xr3:uid="{68A7539B-B961-4CED-A870-07881ABB92A3}" name="IMPORTE " dataDxfId="0">
      <calculatedColumnFormula>IFERROR(C18*D18,"")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3B11CB-8A80-4392-82E9-E184AD0F8558}" name="Tabla1" displayName="Tabla1" ref="A1:E6" totalsRowShown="0" headerRowDxfId="5" dataDxfId="4">
  <autoFilter ref="A1:E6" xr:uid="{A73B11CB-8A80-4392-82E9-E184AD0F8558}"/>
  <tableColumns count="5">
    <tableColumn id="1" xr3:uid="{34FC0E66-90F8-461B-80B9-6676B62BE832}" name="NOOMBRE DEL CLIENTE " dataDxfId="10"/>
    <tableColumn id="2" xr3:uid="{1B876A67-9172-4388-8C28-8328AC821281}" name="NIF" dataDxfId="9"/>
    <tableColumn id="3" xr3:uid="{88F6A63F-063F-4CDF-ABB0-386B335A68BE}" name="DIRECCION " dataDxfId="8"/>
    <tableColumn id="4" xr3:uid="{61597DCE-6A77-4047-BF52-B814CF70EF9E}" name="CP CIUDAD" dataDxfId="7"/>
    <tableColumn id="5" xr3:uid="{B1F7C90D-A35B-441D-8FD7-BD6190FFEAEF}" name="PROVINCIA 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3C0CE4-10CE-4CD7-9819-41A421664BEA}" name="Tabla2" displayName="Tabla2" ref="A1:C26" totalsRowShown="0" headerRowDxfId="3">
  <autoFilter ref="A1:C26" xr:uid="{7D3C0CE4-10CE-4CD7-9819-41A421664BEA}"/>
  <tableColumns count="3">
    <tableColumn id="1" xr3:uid="{3846FBB9-AF9D-4552-8BC1-4D8EA9DD114B}" name="Producto "/>
    <tableColumn id="2" xr3:uid="{8FD41059-364A-4002-99B3-57D8BCB7044A}" name="Referencia"/>
    <tableColumn id="3" xr3:uid="{DA58F455-2D16-4A5A-9CED-58B24099EA73}" name="Preci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3136A2-2039-498E-90F3-D9AB33CC65B8}" name="Tabla4" displayName="Tabla4" ref="A1:C5" totalsRowShown="0">
  <autoFilter ref="A1:C5" xr:uid="{B03136A2-2039-498E-90F3-D9AB33CC65B8}"/>
  <tableColumns count="3">
    <tableColumn id="1" xr3:uid="{111F74C1-22C4-4EAD-BEF0-B462A2A1F121}" name="Columna1"/>
    <tableColumn id="2" xr3:uid="{43B155E6-119E-4263-8403-226EAB89498A}" name="Columna2"/>
    <tableColumn id="3" xr3:uid="{B8C1569E-BB48-4027-B6C3-25438C731125}" name="Columna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la@email.com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C1EE-25F1-4327-9762-8CF73EE2DB7E}">
  <sheetPr>
    <tabColor theme="3" tint="0.749992370372631"/>
  </sheetPr>
  <dimension ref="A4:E41"/>
  <sheetViews>
    <sheetView tabSelected="1" topLeftCell="A5" zoomScale="82" zoomScaleNormal="110" workbookViewId="0">
      <selection activeCell="O22" sqref="O22"/>
    </sheetView>
  </sheetViews>
  <sheetFormatPr baseColWidth="10" defaultRowHeight="14.4" x14ac:dyDescent="0.3"/>
  <cols>
    <col min="1" max="1" width="12.77734375" customWidth="1"/>
    <col min="2" max="2" width="35.5546875" customWidth="1"/>
    <col min="3" max="3" width="25.5546875" customWidth="1"/>
  </cols>
  <sheetData>
    <row r="4" spans="2:5" ht="47.4" x14ac:dyDescent="0.9">
      <c r="B4" s="12" t="s">
        <v>34</v>
      </c>
    </row>
    <row r="6" spans="2:5" x14ac:dyDescent="0.3">
      <c r="B6" s="7" t="s">
        <v>0</v>
      </c>
      <c r="C6" s="3" t="s">
        <v>7</v>
      </c>
      <c r="D6" s="5">
        <v>1</v>
      </c>
    </row>
    <row r="7" spans="2:5" x14ac:dyDescent="0.3">
      <c r="B7" s="7" t="s">
        <v>1</v>
      </c>
      <c r="C7" s="4" t="s">
        <v>6</v>
      </c>
      <c r="D7" s="6">
        <v>46175</v>
      </c>
    </row>
    <row r="8" spans="2:5" x14ac:dyDescent="0.3">
      <c r="B8" t="s">
        <v>3</v>
      </c>
    </row>
    <row r="9" spans="2:5" x14ac:dyDescent="0.3">
      <c r="B9">
        <v>27050</v>
      </c>
      <c r="C9" s="2" t="s">
        <v>8</v>
      </c>
      <c r="D9" s="2"/>
      <c r="E9" s="2"/>
    </row>
    <row r="10" spans="2:5" x14ac:dyDescent="0.3">
      <c r="B10" t="s">
        <v>2</v>
      </c>
      <c r="C10" s="10" t="s">
        <v>16</v>
      </c>
      <c r="D10" s="10"/>
      <c r="E10" s="10"/>
    </row>
    <row r="11" spans="2:5" x14ac:dyDescent="0.3">
      <c r="B11" t="s">
        <v>4</v>
      </c>
      <c r="C11" s="11" t="str">
        <f>IFERROR(VLOOKUP(C10,Tabla1[],2,FALSE),"")</f>
        <v>B19233746</v>
      </c>
      <c r="D11" s="11"/>
      <c r="E11" s="11"/>
    </row>
    <row r="12" spans="2:5" x14ac:dyDescent="0.3">
      <c r="B12" s="1" t="s">
        <v>5</v>
      </c>
      <c r="C12" s="11" t="str">
        <f>IFERROR(VLOOKUP(C10,Tabla1[],3,FALSE),"")</f>
        <v>Plaza de solidaridad 56</v>
      </c>
      <c r="D12" s="11"/>
      <c r="E12" s="11"/>
    </row>
    <row r="13" spans="2:5" x14ac:dyDescent="0.3">
      <c r="C13" s="11" t="str">
        <f>IFERROR(VLOOKUP(C10,Tabla1[],4,FALSE),"")</f>
        <v xml:space="preserve">8020 Torreon </v>
      </c>
      <c r="D13" s="11"/>
      <c r="E13" s="11"/>
    </row>
    <row r="14" spans="2:5" x14ac:dyDescent="0.3">
      <c r="C14" s="11" t="str">
        <f>IFERROR(VLOOKUP(C10,Tabla1[],5,FALSE),"")</f>
        <v xml:space="preserve">Torreon </v>
      </c>
      <c r="D14" s="11"/>
      <c r="E14" s="11"/>
    </row>
    <row r="17" spans="1:5" x14ac:dyDescent="0.3">
      <c r="A17" s="13" t="s">
        <v>35</v>
      </c>
      <c r="B17" s="13" t="s">
        <v>36</v>
      </c>
      <c r="C17" s="13" t="s">
        <v>39</v>
      </c>
      <c r="D17" s="13" t="s">
        <v>37</v>
      </c>
      <c r="E17" s="13" t="s">
        <v>38</v>
      </c>
    </row>
    <row r="18" spans="1:5" x14ac:dyDescent="0.3">
      <c r="A18" t="str">
        <f>IFERROR(VLOOKUP(B18,Tabla2[#All],2,FALSE),"")</f>
        <v>MUEB021</v>
      </c>
      <c r="B18" t="s">
        <v>88</v>
      </c>
      <c r="C18">
        <v>2</v>
      </c>
      <c r="D18" s="15">
        <f>IFERROR(VLOOKUP(B18,Tabla2[#All],3,FALSE),"")</f>
        <v>800</v>
      </c>
      <c r="E18" s="16">
        <f t="shared" ref="E18:E27" si="0">IFERROR(C18*D18,"")</f>
        <v>1600</v>
      </c>
    </row>
    <row r="19" spans="1:5" x14ac:dyDescent="0.3">
      <c r="A19" t="str">
        <f>IFERROR(VLOOKUP(B19,Tabla2[#All],2,FALSE),"")</f>
        <v>MUEB003</v>
      </c>
      <c r="B19" t="s">
        <v>70</v>
      </c>
      <c r="C19">
        <v>1</v>
      </c>
      <c r="D19" s="15">
        <f>IFERROR(VLOOKUP(B19,Tabla2[#All],3,FALSE),"")</f>
        <v>2500</v>
      </c>
      <c r="E19" s="16">
        <f t="shared" si="0"/>
        <v>2500</v>
      </c>
    </row>
    <row r="20" spans="1:5" x14ac:dyDescent="0.3">
      <c r="A20" t="str">
        <f>IFERROR(VLOOKUP(B20,Tabla2[#All],2,FALSE),"")</f>
        <v/>
      </c>
      <c r="D20" s="15" t="str">
        <f>IFERROR(VLOOKUP(B20,Tabla2[#All],3,FALSE),"")</f>
        <v/>
      </c>
      <c r="E20" s="16" t="str">
        <f t="shared" si="0"/>
        <v/>
      </c>
    </row>
    <row r="21" spans="1:5" x14ac:dyDescent="0.3">
      <c r="A21" t="str">
        <f>IFERROR(VLOOKUP(B21,Tabla2[#All],2,FALSE),"")</f>
        <v/>
      </c>
      <c r="D21" s="15" t="str">
        <f>IFERROR(VLOOKUP(B21,Tabla2[#All],3,FALSE),"")</f>
        <v/>
      </c>
      <c r="E21" s="16" t="str">
        <f t="shared" si="0"/>
        <v/>
      </c>
    </row>
    <row r="22" spans="1:5" x14ac:dyDescent="0.3">
      <c r="A22" t="str">
        <f>IFERROR(VLOOKUP(B22,Tabla2[#All],2,FALSE),"")</f>
        <v/>
      </c>
      <c r="D22" s="15" t="str">
        <f>IFERROR(VLOOKUP(B22,Tabla2[#All],3,FALSE),"")</f>
        <v/>
      </c>
      <c r="E22" s="16" t="str">
        <f t="shared" si="0"/>
        <v/>
      </c>
    </row>
    <row r="23" spans="1:5" x14ac:dyDescent="0.3">
      <c r="A23" t="str">
        <f>IFERROR(VLOOKUP(B23,Tabla2[#All],2,FALSE),"")</f>
        <v/>
      </c>
      <c r="D23" s="15" t="str">
        <f>IFERROR(VLOOKUP(B23,Tabla2[#All],3,FALSE),"")</f>
        <v/>
      </c>
      <c r="E23" s="16" t="str">
        <f t="shared" si="0"/>
        <v/>
      </c>
    </row>
    <row r="24" spans="1:5" x14ac:dyDescent="0.3">
      <c r="A24" t="str">
        <f>IFERROR(VLOOKUP(B24,Tabla2[#All],2,FALSE),"")</f>
        <v/>
      </c>
      <c r="D24" s="15" t="str">
        <f>IFERROR(VLOOKUP(B24,Tabla2[#All],3,FALSE),"")</f>
        <v/>
      </c>
      <c r="E24" s="16" t="str">
        <f t="shared" si="0"/>
        <v/>
      </c>
    </row>
    <row r="25" spans="1:5" x14ac:dyDescent="0.3">
      <c r="A25" t="str">
        <f>IFERROR(VLOOKUP(B25,Tabla2[#All],2,FALSE),"")</f>
        <v/>
      </c>
      <c r="D25" s="15" t="str">
        <f>IFERROR(VLOOKUP(B25,Tabla2[#All],3,FALSE),"")</f>
        <v/>
      </c>
      <c r="E25" s="16" t="str">
        <f t="shared" si="0"/>
        <v/>
      </c>
    </row>
    <row r="26" spans="1:5" x14ac:dyDescent="0.3">
      <c r="A26" t="str">
        <f>IFERROR(VLOOKUP(B26,Tabla2[#All],2,FALSE),"")</f>
        <v/>
      </c>
      <c r="D26" s="15" t="str">
        <f>IFERROR(VLOOKUP(B26,Tabla2[#All],3,FALSE),"")</f>
        <v/>
      </c>
      <c r="E26" s="16" t="str">
        <f t="shared" si="0"/>
        <v/>
      </c>
    </row>
    <row r="27" spans="1:5" x14ac:dyDescent="0.3">
      <c r="A27" t="str">
        <f>IFERROR(VLOOKUP(B27,Tabla2[#All],2,FALSE),"")</f>
        <v/>
      </c>
      <c r="D27" s="15" t="str">
        <f>IFERROR(VLOOKUP(B27,Tabla2[#All],3,FALSE),"")</f>
        <v/>
      </c>
      <c r="E27" s="16" t="str">
        <f t="shared" si="0"/>
        <v/>
      </c>
    </row>
    <row r="36" spans="1:5" x14ac:dyDescent="0.3">
      <c r="A36" s="11"/>
      <c r="B36" s="11"/>
      <c r="C36" s="17" t="s">
        <v>93</v>
      </c>
      <c r="D36" s="17"/>
      <c r="E36" s="19">
        <f>SUM(Tabla3[[IMPORTE ]])</f>
        <v>4100</v>
      </c>
    </row>
    <row r="37" spans="1:5" x14ac:dyDescent="0.3">
      <c r="A37" s="11" t="s">
        <v>108</v>
      </c>
      <c r="B37" s="11" t="s">
        <v>109</v>
      </c>
      <c r="C37" s="17" t="s">
        <v>94</v>
      </c>
      <c r="D37" s="18">
        <v>0.1</v>
      </c>
      <c r="E37" s="20">
        <f>(-E36*D37)</f>
        <v>-410</v>
      </c>
    </row>
    <row r="38" spans="1:5" x14ac:dyDescent="0.3">
      <c r="A38" s="11"/>
      <c r="B38" s="11" t="str">
        <f>IF(VLOOKUP(B37,Tabla4[],2,FALSE)=0,"",VLOOKUP(B37,Tabla4[],2,FALSE))</f>
        <v xml:space="preserve">Banco santander </v>
      </c>
      <c r="C38" s="17" t="s">
        <v>95</v>
      </c>
      <c r="D38" s="17"/>
      <c r="E38" s="21">
        <f>SUM(E36:E37)</f>
        <v>3690</v>
      </c>
    </row>
    <row r="39" spans="1:5" x14ac:dyDescent="0.3">
      <c r="A39" s="11"/>
      <c r="B39" s="11" t="str">
        <f>IF(VLOOKUP(B37,Tabla4[],3,FALSE)=0,"",VLOOKUP(B37,Tabla4[],3,FALSE))</f>
        <v>IBAN:ESO 1234 1234 1234</v>
      </c>
      <c r="C39" s="17" t="s">
        <v>96</v>
      </c>
      <c r="D39" s="18">
        <v>0.21</v>
      </c>
      <c r="E39" s="22">
        <f>E38*D39</f>
        <v>774.9</v>
      </c>
    </row>
    <row r="40" spans="1:5" x14ac:dyDescent="0.3">
      <c r="A40" s="11"/>
      <c r="B40" s="11"/>
    </row>
    <row r="41" spans="1:5" ht="15.6" x14ac:dyDescent="0.3">
      <c r="A41" s="11"/>
      <c r="B41" s="11"/>
      <c r="C41" s="14" t="s">
        <v>97</v>
      </c>
      <c r="D41" s="14"/>
      <c r="E41" s="23">
        <f>E38+E39</f>
        <v>4464.8999999999996</v>
      </c>
    </row>
  </sheetData>
  <dataConsolidate/>
  <mergeCells count="1">
    <mergeCell ref="C10:E10"/>
  </mergeCells>
  <hyperlinks>
    <hyperlink ref="B12" r:id="rId1" xr:uid="{76260914-39A1-4255-B473-29A49950E690}"/>
  </hyperlink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E9E38F6E-AB90-4130-BE6E-E4F247CE3331}">
          <x14:formula1>
            <xm:f>CLIENTES!$A$2:$A$6</xm:f>
          </x14:formula1>
          <xm:sqref>C10:E10</xm:sqref>
        </x14:dataValidation>
        <x14:dataValidation type="list" allowBlank="1" showInputMessage="1" showErrorMessage="1" xr:uid="{AF0716CF-B5C1-43E6-ADE5-3EA378911957}">
          <x14:formula1>
            <xm:f>Productos!$A$2:$A$26</xm:f>
          </x14:formula1>
          <xm:sqref>B18:B27</xm:sqref>
        </x14:dataValidation>
        <x14:dataValidation type="list" allowBlank="1" showInputMessage="1" showErrorMessage="1" xr:uid="{DFB6BB01-B8F9-4906-A7C8-3B8CEEABDB8A}">
          <x14:formula1>
            <xm:f>'Forma de pago '!$A$2:$A$5</xm:f>
          </x14:formula1>
          <xm:sqref>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3C703-543A-42CE-989B-7ACB2BB35AE6}">
  <dimension ref="A1:E6"/>
  <sheetViews>
    <sheetView workbookViewId="0">
      <selection activeCell="I11" sqref="I11"/>
    </sheetView>
  </sheetViews>
  <sheetFormatPr baseColWidth="10" defaultRowHeight="14.4" x14ac:dyDescent="0.3"/>
  <cols>
    <col min="1" max="1" width="25.88671875" customWidth="1"/>
    <col min="3" max="3" width="22.33203125" customWidth="1"/>
    <col min="4" max="4" width="14.109375" customWidth="1"/>
    <col min="5" max="5" width="12.6640625" customWidth="1"/>
  </cols>
  <sheetData>
    <row r="1" spans="1:5" x14ac:dyDescent="0.3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</row>
    <row r="2" spans="1:5" x14ac:dyDescent="0.3">
      <c r="A2" s="9" t="s">
        <v>14</v>
      </c>
      <c r="B2" s="9" t="s">
        <v>19</v>
      </c>
      <c r="C2" s="9" t="s">
        <v>24</v>
      </c>
      <c r="D2" s="9" t="s">
        <v>33</v>
      </c>
      <c r="E2" s="9" t="s">
        <v>2</v>
      </c>
    </row>
    <row r="3" spans="1:5" x14ac:dyDescent="0.3">
      <c r="A3" s="9" t="s">
        <v>15</v>
      </c>
      <c r="B3" s="9" t="s">
        <v>20</v>
      </c>
      <c r="C3" s="9" t="s">
        <v>25</v>
      </c>
      <c r="D3" s="9" t="s">
        <v>29</v>
      </c>
      <c r="E3" s="9" t="s">
        <v>2</v>
      </c>
    </row>
    <row r="4" spans="1:5" x14ac:dyDescent="0.3">
      <c r="A4" s="9" t="s">
        <v>16</v>
      </c>
      <c r="B4" s="9" t="s">
        <v>21</v>
      </c>
      <c r="C4" s="9" t="s">
        <v>26</v>
      </c>
      <c r="D4" s="9" t="s">
        <v>30</v>
      </c>
      <c r="E4" s="9" t="s">
        <v>2</v>
      </c>
    </row>
    <row r="5" spans="1:5" x14ac:dyDescent="0.3">
      <c r="A5" s="9" t="s">
        <v>17</v>
      </c>
      <c r="B5" s="9" t="s">
        <v>22</v>
      </c>
      <c r="C5" s="9" t="s">
        <v>27</v>
      </c>
      <c r="D5" s="9" t="s">
        <v>31</v>
      </c>
      <c r="E5" s="9" t="s">
        <v>2</v>
      </c>
    </row>
    <row r="6" spans="1:5" x14ac:dyDescent="0.3">
      <c r="A6" s="9" t="s">
        <v>18</v>
      </c>
      <c r="B6" s="9" t="s">
        <v>23</v>
      </c>
      <c r="C6" s="9" t="s">
        <v>28</v>
      </c>
      <c r="D6" s="9" t="s">
        <v>32</v>
      </c>
      <c r="E6" s="9" t="s">
        <v>2</v>
      </c>
    </row>
  </sheetData>
  <phoneticPr fontId="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A7590-A607-4000-84CF-9DE84BC2CF77}">
  <dimension ref="A1:C26"/>
  <sheetViews>
    <sheetView workbookViewId="0">
      <selection activeCell="G8" sqref="G8"/>
    </sheetView>
  </sheetViews>
  <sheetFormatPr baseColWidth="10" defaultRowHeight="14.4" x14ac:dyDescent="0.3"/>
  <cols>
    <col min="1" max="1" width="30.77734375" customWidth="1"/>
    <col min="2" max="2" width="12.88671875" customWidth="1"/>
  </cols>
  <sheetData>
    <row r="1" spans="1:3" ht="15.6" x14ac:dyDescent="0.3">
      <c r="A1" s="14" t="s">
        <v>40</v>
      </c>
      <c r="B1" s="14" t="s">
        <v>41</v>
      </c>
      <c r="C1" s="14" t="s">
        <v>42</v>
      </c>
    </row>
    <row r="2" spans="1:3" x14ac:dyDescent="0.3">
      <c r="A2" t="s">
        <v>43</v>
      </c>
      <c r="B2" t="s">
        <v>44</v>
      </c>
      <c r="C2">
        <v>18000</v>
      </c>
    </row>
    <row r="3" spans="1:3" x14ac:dyDescent="0.3">
      <c r="A3" t="s">
        <v>45</v>
      </c>
      <c r="B3" t="s">
        <v>46</v>
      </c>
      <c r="C3">
        <v>4000</v>
      </c>
    </row>
    <row r="4" spans="1:3" x14ac:dyDescent="0.3">
      <c r="A4" t="s">
        <v>70</v>
      </c>
      <c r="B4" t="s">
        <v>47</v>
      </c>
      <c r="C4">
        <v>2500</v>
      </c>
    </row>
    <row r="5" spans="1:3" x14ac:dyDescent="0.3">
      <c r="A5" t="s">
        <v>71</v>
      </c>
      <c r="B5" t="s">
        <v>48</v>
      </c>
      <c r="C5">
        <v>1200</v>
      </c>
    </row>
    <row r="6" spans="1:3" x14ac:dyDescent="0.3">
      <c r="A6" t="s">
        <v>72</v>
      </c>
      <c r="B6" t="s">
        <v>49</v>
      </c>
      <c r="C6">
        <v>2500</v>
      </c>
    </row>
    <row r="7" spans="1:3" x14ac:dyDescent="0.3">
      <c r="A7" t="s">
        <v>73</v>
      </c>
      <c r="B7" t="s">
        <v>50</v>
      </c>
      <c r="C7">
        <v>8000</v>
      </c>
    </row>
    <row r="8" spans="1:3" x14ac:dyDescent="0.3">
      <c r="A8" t="s">
        <v>74</v>
      </c>
      <c r="B8" t="s">
        <v>51</v>
      </c>
      <c r="C8">
        <v>3500</v>
      </c>
    </row>
    <row r="9" spans="1:3" x14ac:dyDescent="0.3">
      <c r="A9" t="s">
        <v>75</v>
      </c>
      <c r="B9" t="s">
        <v>52</v>
      </c>
      <c r="C9">
        <v>7000</v>
      </c>
    </row>
    <row r="10" spans="1:3" x14ac:dyDescent="0.3">
      <c r="A10" t="s">
        <v>76</v>
      </c>
      <c r="B10" t="s">
        <v>53</v>
      </c>
      <c r="C10">
        <v>12000</v>
      </c>
    </row>
    <row r="11" spans="1:3" x14ac:dyDescent="0.3">
      <c r="A11" t="s">
        <v>77</v>
      </c>
      <c r="B11" t="s">
        <v>54</v>
      </c>
      <c r="C11">
        <v>15000</v>
      </c>
    </row>
    <row r="12" spans="1:3" x14ac:dyDescent="0.3">
      <c r="A12" t="s">
        <v>78</v>
      </c>
      <c r="B12" t="s">
        <v>55</v>
      </c>
      <c r="C12">
        <v>14000</v>
      </c>
    </row>
    <row r="13" spans="1:3" x14ac:dyDescent="0.3">
      <c r="A13" t="s">
        <v>79</v>
      </c>
      <c r="B13" t="s">
        <v>56</v>
      </c>
      <c r="C13">
        <v>8500</v>
      </c>
    </row>
    <row r="14" spans="1:3" x14ac:dyDescent="0.3">
      <c r="A14" t="s">
        <v>80</v>
      </c>
      <c r="B14" t="s">
        <v>57</v>
      </c>
      <c r="C14">
        <v>11000</v>
      </c>
    </row>
    <row r="15" spans="1:3" x14ac:dyDescent="0.3">
      <c r="A15" t="s">
        <v>81</v>
      </c>
      <c r="B15" t="s">
        <v>58</v>
      </c>
      <c r="C15">
        <v>900</v>
      </c>
    </row>
    <row r="16" spans="1:3" x14ac:dyDescent="0.3">
      <c r="A16" t="s">
        <v>82</v>
      </c>
      <c r="B16" t="s">
        <v>59</v>
      </c>
      <c r="C16">
        <v>500</v>
      </c>
    </row>
    <row r="17" spans="1:3" x14ac:dyDescent="0.3">
      <c r="A17" t="s">
        <v>83</v>
      </c>
      <c r="B17" t="s">
        <v>60</v>
      </c>
      <c r="C17">
        <v>800</v>
      </c>
    </row>
    <row r="18" spans="1:3" x14ac:dyDescent="0.3">
      <c r="A18" t="s">
        <v>84</v>
      </c>
      <c r="B18" t="s">
        <v>61</v>
      </c>
      <c r="C18">
        <v>1500</v>
      </c>
    </row>
    <row r="19" spans="1:3" x14ac:dyDescent="0.3">
      <c r="A19" t="s">
        <v>85</v>
      </c>
      <c r="B19" t="s">
        <v>62</v>
      </c>
      <c r="C19">
        <v>600</v>
      </c>
    </row>
    <row r="20" spans="1:3" x14ac:dyDescent="0.3">
      <c r="A20" t="s">
        <v>86</v>
      </c>
      <c r="B20" t="s">
        <v>63</v>
      </c>
      <c r="C20">
        <v>900</v>
      </c>
    </row>
    <row r="21" spans="1:3" x14ac:dyDescent="0.3">
      <c r="A21" t="s">
        <v>87</v>
      </c>
      <c r="B21" t="s">
        <v>64</v>
      </c>
      <c r="C21">
        <v>1300</v>
      </c>
    </row>
    <row r="22" spans="1:3" x14ac:dyDescent="0.3">
      <c r="A22" t="s">
        <v>88</v>
      </c>
      <c r="B22" t="s">
        <v>65</v>
      </c>
      <c r="C22">
        <v>800</v>
      </c>
    </row>
    <row r="23" spans="1:3" x14ac:dyDescent="0.3">
      <c r="A23" t="s">
        <v>89</v>
      </c>
      <c r="B23" t="s">
        <v>66</v>
      </c>
      <c r="C23">
        <v>1300</v>
      </c>
    </row>
    <row r="24" spans="1:3" x14ac:dyDescent="0.3">
      <c r="A24" t="s">
        <v>90</v>
      </c>
      <c r="B24" t="s">
        <v>67</v>
      </c>
      <c r="C24">
        <v>800</v>
      </c>
    </row>
    <row r="25" spans="1:3" x14ac:dyDescent="0.3">
      <c r="A25" t="s">
        <v>91</v>
      </c>
      <c r="B25" t="s">
        <v>68</v>
      </c>
      <c r="C25">
        <v>1300</v>
      </c>
    </row>
    <row r="26" spans="1:3" x14ac:dyDescent="0.3">
      <c r="A26" t="s">
        <v>92</v>
      </c>
      <c r="B26" t="s">
        <v>69</v>
      </c>
      <c r="C26">
        <v>1100</v>
      </c>
    </row>
  </sheetData>
  <phoneticPr fontId="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F0BC-E7B6-4BC5-BDBE-47B9FF1C3D24}">
  <dimension ref="A1:C5"/>
  <sheetViews>
    <sheetView workbookViewId="0">
      <selection activeCell="A5" sqref="A5"/>
    </sheetView>
  </sheetViews>
  <sheetFormatPr baseColWidth="10" defaultRowHeight="14.4" x14ac:dyDescent="0.3"/>
  <cols>
    <col min="1" max="1" width="19.109375" customWidth="1"/>
    <col min="2" max="2" width="17.109375" customWidth="1"/>
    <col min="3" max="3" width="22.109375" bestFit="1" customWidth="1"/>
  </cols>
  <sheetData>
    <row r="1" spans="1:3" x14ac:dyDescent="0.3">
      <c r="A1" t="s">
        <v>105</v>
      </c>
      <c r="B1" t="s">
        <v>106</v>
      </c>
      <c r="C1" t="s">
        <v>107</v>
      </c>
    </row>
    <row r="2" spans="1:3" x14ac:dyDescent="0.3">
      <c r="A2" t="s">
        <v>98</v>
      </c>
      <c r="B2" t="s">
        <v>99</v>
      </c>
      <c r="C2" t="s">
        <v>102</v>
      </c>
    </row>
    <row r="3" spans="1:3" x14ac:dyDescent="0.3">
      <c r="A3" t="s">
        <v>100</v>
      </c>
    </row>
    <row r="4" spans="1:3" x14ac:dyDescent="0.3">
      <c r="A4" t="s">
        <v>101</v>
      </c>
    </row>
    <row r="5" spans="1:3" x14ac:dyDescent="0.3">
      <c r="A5" t="s">
        <v>109</v>
      </c>
      <c r="B5" t="s">
        <v>103</v>
      </c>
      <c r="C5" t="s">
        <v>104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90146254AAD746B21CBB953699286C" ma:contentTypeVersion="10" ma:contentTypeDescription="Crear nuevo documento." ma:contentTypeScope="" ma:versionID="e7d12103178a3e108050ef214ee7f96f">
  <xsd:schema xmlns:xsd="http://www.w3.org/2001/XMLSchema" xmlns:xs="http://www.w3.org/2001/XMLSchema" xmlns:p="http://schemas.microsoft.com/office/2006/metadata/properties" xmlns:ns3="bf47a7dc-253e-450a-9873-953980fb47d8" xmlns:ns4="2d4776f3-605f-4148-aa91-a47e2eebd3c9" targetNamespace="http://schemas.microsoft.com/office/2006/metadata/properties" ma:root="true" ma:fieldsID="eaa216341b1a34005c3779c59494be7d" ns3:_="" ns4:_="">
    <xsd:import namespace="bf47a7dc-253e-450a-9873-953980fb47d8"/>
    <xsd:import namespace="2d4776f3-605f-4148-aa91-a47e2eebd3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7a7dc-253e-450a-9873-953980fb4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776f3-605f-4148-aa91-a47e2eebd3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19F9F6-10F4-4B7F-8BDD-DF300AB105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7a7dc-253e-450a-9873-953980fb47d8"/>
    <ds:schemaRef ds:uri="2d4776f3-605f-4148-aa91-a47e2eebd3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8D806-1808-4D5E-9E8F-41E859D479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C2EA96-8D8B-434D-A3A7-2E963EE59DD0}">
  <ds:schemaRefs>
    <ds:schemaRef ds:uri="bf47a7dc-253e-450a-9873-953980fb47d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d4776f3-605f-4148-aa91-a47e2eebd3c9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Factura</vt:lpstr>
      <vt:lpstr>CLIENTES</vt:lpstr>
      <vt:lpstr>Productos</vt:lpstr>
      <vt:lpstr>Forma de pago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GUADALUPE MEDINA RUIZ</dc:creator>
  <cp:lastModifiedBy>ITZEL GUADALUPE MEDINA RUIZ</cp:lastModifiedBy>
  <cp:lastPrinted>2026-06-03T00:48:39Z</cp:lastPrinted>
  <dcterms:created xsi:type="dcterms:W3CDTF">2026-06-02T21:33:05Z</dcterms:created>
  <dcterms:modified xsi:type="dcterms:W3CDTF">2026-06-03T00:58:18Z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0x010100FC90146254AAD746B21CBB953699286C</vt:lpwstr>
  </property>
</Properties>
</file>